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alculating Sector Factor" sheetId="1" r:id="rId1"/>
    <sheet name="Levy per sector-tonne-HNS Point" sheetId="2" r:id="rId2"/>
  </sheets>
  <definedNames/>
  <calcPr fullCalcOnLoad="1"/>
</workbook>
</file>

<file path=xl/sharedStrings.xml><?xml version="1.0" encoding="utf-8"?>
<sst xmlns="http://schemas.openxmlformats.org/spreadsheetml/2006/main" count="59" uniqueCount="40">
  <si>
    <t>Relevant year</t>
  </si>
  <si>
    <t>Volume in metric tonnes in relevant year</t>
  </si>
  <si>
    <t>Sector Factor</t>
  </si>
  <si>
    <t>Levy per tonne/ HNS Point</t>
  </si>
  <si>
    <t>Estab-lished claims [in SDRs] - Reg. 2(5)(a)</t>
  </si>
  <si>
    <t>Weight of ratio - 
Reg. 2(7)</t>
  </si>
  <si>
    <t>Initial ratio used? - 
Reg. 2(6)</t>
  </si>
  <si>
    <t>Claims/ volume ratio - 
Reg. 2(5)</t>
  </si>
  <si>
    <t>Volume [in metric tonnes] - 
Reg. 2(5)(b)</t>
  </si>
  <si>
    <t>HNS Points System</t>
  </si>
  <si>
    <t>SF (weighted average of claims/volume rations) - Reg. 2(4)</t>
  </si>
  <si>
    <t>SF for the “Solid Bulk" sector - Reg. 1(2)(a)</t>
  </si>
  <si>
    <t>SF for the “Other Substances" sector - Reg. 1(2)(e)</t>
  </si>
  <si>
    <t>Year (of the operation of the Fund)</t>
  </si>
  <si>
    <t>SF for any postponed separate account - Reg. 1(2)(b/c/d)</t>
  </si>
  <si>
    <t>Step 1 - Calculating Sector Factor (SF)</t>
  </si>
  <si>
    <t>Levy per sector</t>
  </si>
  <si>
    <t>“Other Substances" sector - Reg. 1(2)(e)</t>
  </si>
  <si>
    <t xml:space="preserve"> “Solid Bulk" sector - Reg. 1(2)(a)</t>
  </si>
  <si>
    <t>HNS Points - 
Reg 2(3)</t>
  </si>
  <si>
    <t>on the basis of the data on the previous worksheet</t>
  </si>
  <si>
    <t>Levy in SDR/ tonne</t>
  </si>
  <si>
    <t>Levy in SDR/ HNS Point - 
Reg. 2(2)</t>
  </si>
  <si>
    <t>Step 2 - Calculating levy per sector/ tonne/ HNS Point</t>
  </si>
  <si>
    <t>Share of claims levied to the sector in %</t>
  </si>
  <si>
    <t>Any  separate account - Reg. 1(2)(b/c/d)</t>
  </si>
  <si>
    <t>Any separate account - Reg. 1(2)(b/c/d)</t>
  </si>
  <si>
    <t>*All paragraphs in the Regulations are referred to except Reg 2(1), which is just an introductory paragraph</t>
  </si>
  <si>
    <t xml:space="preserve">  (the use of the word "product" does not indicate that it prescribes multiplication of the SF and the</t>
  </si>
  <si>
    <t xml:space="preserve">  levy per HNS Points).</t>
  </si>
  <si>
    <t>Claims in relevant year</t>
  </si>
  <si>
    <t>Share of total claims in SDRs</t>
  </si>
  <si>
    <t>*The effect if the initial ratio is in most cases rather marginal and sometimes somewhat arbitrary.</t>
  </si>
  <si>
    <t xml:space="preserve">*The purpose of the HNS Points System is to distribute claims between sectors on the basis of </t>
  </si>
  <si>
    <t xml:space="preserve">  several years of claims records, and to prevent that high volume/low hazard substances carry an </t>
  </si>
  <si>
    <t xml:space="preserve">  unresonable share of the costs.</t>
  </si>
  <si>
    <t>20 March 2007 Erik Røsæg</t>
  </si>
  <si>
    <t xml:space="preserve"> erik.rosag@jus.uio.no</t>
  </si>
  <si>
    <t>http://folk.uio.no/erikro/WWW/HNS/hns.html#conv</t>
  </si>
  <si>
    <t>Initial ratio irrelevant, as it is
zero for this sector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</si>
</sst>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"/>
    <numFmt numFmtId="165" formatCode="0.0"/>
    <numFmt numFmtId="166" formatCode="0.0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color indexed="5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0" fillId="0" borderId="1" xfId="0" applyFont="1" applyFill="1" applyBorder="1" applyAlignment="1">
      <alignment vertical="top" wrapText="1"/>
    </xf>
    <xf numFmtId="3" fontId="10" fillId="0" borderId="1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vertical="top" wrapText="1"/>
    </xf>
    <xf numFmtId="0" fontId="0" fillId="3" borderId="2" xfId="0" applyFont="1" applyFill="1" applyBorder="1" applyAlignment="1">
      <alignment/>
    </xf>
    <xf numFmtId="3" fontId="0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165" fontId="0" fillId="3" borderId="2" xfId="21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/>
    </xf>
    <xf numFmtId="3" fontId="0" fillId="4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  <xf numFmtId="165" fontId="0" fillId="4" borderId="2" xfId="21" applyNumberFormat="1" applyFont="1" applyFill="1" applyBorder="1" applyAlignment="1">
      <alignment horizontal="center" vertical="center"/>
    </xf>
    <xf numFmtId="0" fontId="0" fillId="5" borderId="3" xfId="0" applyFont="1" applyFill="1" applyBorder="1" applyAlignment="1">
      <alignment wrapText="1"/>
    </xf>
    <xf numFmtId="0" fontId="0" fillId="5" borderId="4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3" fontId="0" fillId="5" borderId="2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5" fontId="0" fillId="5" borderId="2" xfId="21" applyNumberFormat="1" applyFont="1" applyFill="1" applyBorder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3" fontId="0" fillId="3" borderId="2" xfId="0" applyNumberFormat="1" applyFont="1" applyFill="1" applyBorder="1" applyAlignment="1">
      <alignment horizontal="center" vertical="center" wrapText="1"/>
    </xf>
    <xf numFmtId="166" fontId="0" fillId="3" borderId="5" xfId="0" applyNumberFormat="1" applyFont="1" applyFill="1" applyBorder="1" applyAlignment="1">
      <alignment horizontal="center" vertical="center"/>
    </xf>
    <xf numFmtId="166" fontId="0" fillId="3" borderId="2" xfId="0" applyNumberFormat="1" applyFont="1" applyFill="1" applyBorder="1" applyAlignment="1">
      <alignment horizontal="center" vertical="center"/>
    </xf>
    <xf numFmtId="3" fontId="0" fillId="4" borderId="6" xfId="0" applyNumberFormat="1" applyFont="1" applyFill="1" applyBorder="1" applyAlignment="1">
      <alignment horizontal="center" vertical="center"/>
    </xf>
    <xf numFmtId="166" fontId="0" fillId="4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 horizontal="center" vertical="center"/>
    </xf>
    <xf numFmtId="0" fontId="3" fillId="0" borderId="0" xfId="20" applyFont="1" applyAlignment="1">
      <alignment/>
    </xf>
    <xf numFmtId="0" fontId="0" fillId="0" borderId="0" xfId="0" applyFont="1" applyAlignment="1" applyProtection="1">
      <alignment/>
      <protection/>
    </xf>
    <xf numFmtId="0" fontId="9" fillId="0" borderId="7" xfId="0" applyFont="1" applyBorder="1" applyAlignment="1" applyProtection="1">
      <alignment wrapText="1"/>
      <protection/>
    </xf>
    <xf numFmtId="0" fontId="7" fillId="0" borderId="7" xfId="0" applyFont="1" applyBorder="1" applyAlignment="1" applyProtection="1">
      <alignment/>
      <protection/>
    </xf>
    <xf numFmtId="0" fontId="0" fillId="3" borderId="8" xfId="0" applyFont="1" applyFill="1" applyBorder="1" applyAlignment="1" applyProtection="1">
      <alignment vertical="top" wrapText="1"/>
      <protection/>
    </xf>
    <xf numFmtId="0" fontId="0" fillId="3" borderId="9" xfId="0" applyFont="1" applyFill="1" applyBorder="1" applyAlignment="1" applyProtection="1">
      <alignment vertical="top" wrapText="1"/>
      <protection/>
    </xf>
    <xf numFmtId="0" fontId="0" fillId="5" borderId="8" xfId="0" applyFont="1" applyFill="1" applyBorder="1" applyAlignment="1" applyProtection="1">
      <alignment vertical="top" wrapText="1"/>
      <protection/>
    </xf>
    <xf numFmtId="0" fontId="0" fillId="5" borderId="9" xfId="0" applyFont="1" applyFill="1" applyBorder="1" applyAlignment="1" applyProtection="1">
      <alignment vertical="center" wrapText="1"/>
      <protection/>
    </xf>
    <xf numFmtId="0" fontId="0" fillId="3" borderId="10" xfId="0" applyFont="1" applyFill="1" applyBorder="1" applyAlignment="1" applyProtection="1">
      <alignment horizontal="center" vertical="center" wrapText="1"/>
      <protection/>
    </xf>
    <xf numFmtId="3" fontId="0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8" xfId="0" applyFont="1" applyFill="1" applyBorder="1" applyAlignment="1" applyProtection="1">
      <alignment horizontal="center" vertical="center" textRotation="180" wrapText="1"/>
      <protection/>
    </xf>
    <xf numFmtId="0" fontId="0" fillId="3" borderId="12" xfId="0" applyFont="1" applyFill="1" applyBorder="1" applyAlignment="1" applyProtection="1">
      <alignment horizontal="center" vertical="center" wrapText="1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3" fontId="0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4" xfId="0" applyFont="1" applyFill="1" applyBorder="1" applyAlignment="1" applyProtection="1">
      <alignment horizontal="center" vertical="center" textRotation="180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textRotation="180" wrapText="1"/>
      <protection/>
    </xf>
    <xf numFmtId="0" fontId="0" fillId="3" borderId="15" xfId="0" applyFont="1" applyFill="1" applyBorder="1" applyAlignment="1" applyProtection="1">
      <alignment vertical="top" wrapText="1"/>
      <protection/>
    </xf>
    <xf numFmtId="0" fontId="0" fillId="3" borderId="16" xfId="0" applyFont="1" applyFill="1" applyBorder="1" applyAlignment="1" applyProtection="1">
      <alignment vertical="top" wrapText="1"/>
      <protection/>
    </xf>
    <xf numFmtId="0" fontId="0" fillId="3" borderId="11" xfId="0" applyFont="1" applyFill="1" applyBorder="1" applyAlignment="1" applyProtection="1">
      <alignment vertical="top" wrapText="1"/>
      <protection/>
    </xf>
    <xf numFmtId="0" fontId="2" fillId="3" borderId="13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vertical="top" wrapText="1"/>
      <protection/>
    </xf>
    <xf numFmtId="0" fontId="0" fillId="5" borderId="16" xfId="0" applyFont="1" applyFill="1" applyBorder="1" applyAlignment="1" applyProtection="1">
      <alignment vertical="top" wrapText="1"/>
      <protection/>
    </xf>
    <xf numFmtId="0" fontId="0" fillId="5" borderId="11" xfId="0" applyFont="1" applyFill="1" applyBorder="1" applyAlignment="1" applyProtection="1">
      <alignment vertical="top" wrapText="1"/>
      <protection/>
    </xf>
    <xf numFmtId="0" fontId="2" fillId="5" borderId="13" xfId="0" applyFont="1" applyFill="1" applyBorder="1" applyAlignment="1" applyProtection="1">
      <alignment vertical="top" wrapText="1"/>
      <protection/>
    </xf>
    <xf numFmtId="0" fontId="0" fillId="4" borderId="8" xfId="0" applyFont="1" applyFill="1" applyBorder="1" applyAlignment="1" applyProtection="1">
      <alignment vertical="top" wrapText="1"/>
      <protection/>
    </xf>
    <xf numFmtId="0" fontId="0" fillId="4" borderId="9" xfId="0" applyFont="1" applyFill="1" applyBorder="1" applyAlignment="1" applyProtection="1">
      <alignment vertical="center" wrapText="1"/>
      <protection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4" borderId="11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 textRotation="180" wrapText="1"/>
      <protection/>
    </xf>
    <xf numFmtId="0" fontId="0" fillId="4" borderId="12" xfId="0" applyFont="1" applyFill="1" applyBorder="1" applyAlignment="1" applyProtection="1">
      <alignment horizontal="center" vertical="center" wrapText="1"/>
      <protection/>
    </xf>
    <xf numFmtId="0" fontId="0" fillId="4" borderId="14" xfId="0" applyFont="1" applyFill="1" applyBorder="1" applyAlignment="1" applyProtection="1">
      <alignment horizontal="center" vertical="center" textRotation="180" wrapText="1"/>
      <protection/>
    </xf>
    <xf numFmtId="0" fontId="0" fillId="4" borderId="13" xfId="0" applyFont="1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center" vertical="center" textRotation="180" wrapText="1"/>
      <protection/>
    </xf>
    <xf numFmtId="0" fontId="0" fillId="4" borderId="15" xfId="0" applyFont="1" applyFill="1" applyBorder="1" applyAlignment="1" applyProtection="1">
      <alignment vertical="top" wrapText="1"/>
      <protection/>
    </xf>
    <xf numFmtId="0" fontId="0" fillId="4" borderId="16" xfId="0" applyFont="1" applyFill="1" applyBorder="1" applyAlignment="1" applyProtection="1">
      <alignment vertical="top" wrapText="1"/>
      <protection/>
    </xf>
    <xf numFmtId="0" fontId="0" fillId="4" borderId="11" xfId="0" applyFont="1" applyFill="1" applyBorder="1" applyAlignment="1" applyProtection="1">
      <alignment vertical="top" wrapText="1"/>
      <protection/>
    </xf>
    <xf numFmtId="0" fontId="2" fillId="4" borderId="13" xfId="0" applyFont="1" applyFill="1" applyBorder="1" applyAlignment="1" applyProtection="1">
      <alignment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rik.rosag@jus.uio.no" TargetMode="External" /><Relationship Id="rId2" Type="http://schemas.openxmlformats.org/officeDocument/2006/relationships/hyperlink" Target="http://folk.uio.no/erikro/WWW/HNS/hns.html#conv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tabSelected="1" workbookViewId="0" topLeftCell="B7">
      <selection activeCell="I24" sqref="I24"/>
    </sheetView>
  </sheetViews>
  <sheetFormatPr defaultColWidth="9.140625" defaultRowHeight="12.75"/>
  <cols>
    <col min="1" max="1" width="9.140625" style="38" customWidth="1"/>
    <col min="2" max="3" width="12.421875" style="38" customWidth="1"/>
    <col min="4" max="10" width="9.140625" style="38" customWidth="1"/>
    <col min="11" max="11" width="11.7109375" style="38" customWidth="1"/>
    <col min="12" max="12" width="12.7109375" style="38" customWidth="1"/>
    <col min="13" max="16384" width="9.140625" style="38" customWidth="1"/>
  </cols>
  <sheetData>
    <row r="1" spans="1:6" ht="18">
      <c r="A1" s="7" t="s">
        <v>9</v>
      </c>
      <c r="B1" s="8"/>
      <c r="C1" s="8"/>
      <c r="D1" s="8"/>
      <c r="E1" s="8"/>
      <c r="F1" s="8"/>
    </row>
    <row r="2" spans="1:6" ht="18">
      <c r="A2" s="9"/>
      <c r="B2" s="10"/>
      <c r="C2" s="10"/>
      <c r="D2" s="10"/>
      <c r="E2" s="10"/>
      <c r="F2" s="10"/>
    </row>
    <row r="3" ht="15.75">
      <c r="A3" s="11" t="s">
        <v>15</v>
      </c>
    </row>
    <row r="5" spans="1:15" ht="13.5" thickBot="1">
      <c r="A5" s="39" t="s">
        <v>12</v>
      </c>
      <c r="B5" s="40"/>
      <c r="C5" s="40"/>
      <c r="D5" s="40"/>
      <c r="E5" s="40"/>
      <c r="F5" s="40"/>
      <c r="J5" s="39" t="s">
        <v>14</v>
      </c>
      <c r="K5" s="40"/>
      <c r="L5" s="40"/>
      <c r="M5" s="40"/>
      <c r="N5" s="40"/>
      <c r="O5" s="40"/>
    </row>
    <row r="6" spans="1:15" ht="64.5" thickBot="1">
      <c r="A6" s="41" t="s">
        <v>13</v>
      </c>
      <c r="B6" s="42" t="s">
        <v>4</v>
      </c>
      <c r="C6" s="42" t="s">
        <v>8</v>
      </c>
      <c r="D6" s="42" t="s">
        <v>7</v>
      </c>
      <c r="E6" s="42" t="s">
        <v>6</v>
      </c>
      <c r="F6" s="42" t="s">
        <v>5</v>
      </c>
      <c r="J6" s="43" t="s">
        <v>13</v>
      </c>
      <c r="K6" s="44" t="s">
        <v>4</v>
      </c>
      <c r="L6" s="44" t="s">
        <v>8</v>
      </c>
      <c r="M6" s="44" t="s">
        <v>7</v>
      </c>
      <c r="N6" s="44" t="s">
        <v>6</v>
      </c>
      <c r="O6" s="44" t="s">
        <v>5</v>
      </c>
    </row>
    <row r="7" spans="1:15" ht="13.5" thickBot="1">
      <c r="A7" s="45">
        <v>1</v>
      </c>
      <c r="B7" s="46">
        <v>0</v>
      </c>
      <c r="C7" s="46">
        <v>100000000</v>
      </c>
      <c r="D7" s="47">
        <f>IF(B7=0,F7*0.0001,F7*B7/C7)</f>
        <v>0.0001</v>
      </c>
      <c r="E7" s="47" t="str">
        <f>IF(B7=0,"Yes","No")</f>
        <v>Yes</v>
      </c>
      <c r="F7" s="47">
        <v>1</v>
      </c>
      <c r="J7" s="48">
        <v>1</v>
      </c>
      <c r="K7" s="46">
        <v>0</v>
      </c>
      <c r="L7" s="46">
        <v>100000000</v>
      </c>
      <c r="M7" s="49">
        <f>IF(K7=0,0,O7*K7/L7)</f>
        <v>0</v>
      </c>
      <c r="N7" s="50" t="s">
        <v>39</v>
      </c>
      <c r="O7" s="49">
        <v>1</v>
      </c>
    </row>
    <row r="8" spans="1:15" ht="13.5" thickBot="1">
      <c r="A8" s="51">
        <v>2</v>
      </c>
      <c r="B8" s="46">
        <v>0</v>
      </c>
      <c r="C8" s="46">
        <v>100000000</v>
      </c>
      <c r="D8" s="47">
        <f aca="true" t="shared" si="0" ref="D8:D16">IF(B8=0,F8*0.0001,F8*B8/C8)</f>
        <v>0.0002</v>
      </c>
      <c r="E8" s="47" t="str">
        <f aca="true" t="shared" si="1" ref="E8:E16">IF(B8=0,"Yes","No")</f>
        <v>Yes</v>
      </c>
      <c r="F8" s="52">
        <v>2</v>
      </c>
      <c r="J8" s="53">
        <v>2</v>
      </c>
      <c r="K8" s="54">
        <v>0</v>
      </c>
      <c r="L8" s="46">
        <v>100000000</v>
      </c>
      <c r="M8" s="49">
        <f aca="true" t="shared" si="2" ref="M8:M15">IF(K8=0,0,O8*K8/L8)</f>
        <v>0</v>
      </c>
      <c r="N8" s="55"/>
      <c r="O8" s="56">
        <v>2</v>
      </c>
    </row>
    <row r="9" spans="1:15" ht="13.5" thickBot="1">
      <c r="A9" s="51">
        <v>3</v>
      </c>
      <c r="B9" s="46">
        <v>0</v>
      </c>
      <c r="C9" s="46">
        <v>100000000</v>
      </c>
      <c r="D9" s="47">
        <f t="shared" si="0"/>
        <v>0.00030000000000000003</v>
      </c>
      <c r="E9" s="47" t="str">
        <f t="shared" si="1"/>
        <v>Yes</v>
      </c>
      <c r="F9" s="52">
        <v>3</v>
      </c>
      <c r="J9" s="53">
        <v>3</v>
      </c>
      <c r="K9" s="54">
        <v>0</v>
      </c>
      <c r="L9" s="46">
        <v>100000000</v>
      </c>
      <c r="M9" s="49">
        <f t="shared" si="2"/>
        <v>0</v>
      </c>
      <c r="N9" s="55"/>
      <c r="O9" s="56">
        <v>3</v>
      </c>
    </row>
    <row r="10" spans="1:15" ht="13.5" thickBot="1">
      <c r="A10" s="51">
        <v>4</v>
      </c>
      <c r="B10" s="46">
        <v>0</v>
      </c>
      <c r="C10" s="46">
        <v>100000000</v>
      </c>
      <c r="D10" s="47">
        <f t="shared" si="0"/>
        <v>0.0004</v>
      </c>
      <c r="E10" s="47" t="str">
        <f t="shared" si="1"/>
        <v>Yes</v>
      </c>
      <c r="F10" s="52">
        <v>4</v>
      </c>
      <c r="J10" s="53">
        <v>4</v>
      </c>
      <c r="K10" s="54">
        <v>0</v>
      </c>
      <c r="L10" s="46">
        <v>100000000</v>
      </c>
      <c r="M10" s="49">
        <f t="shared" si="2"/>
        <v>0</v>
      </c>
      <c r="N10" s="55"/>
      <c r="O10" s="56">
        <v>4</v>
      </c>
    </row>
    <row r="11" spans="1:15" ht="13.5" thickBot="1">
      <c r="A11" s="51">
        <v>5</v>
      </c>
      <c r="B11" s="46">
        <v>0</v>
      </c>
      <c r="C11" s="46">
        <v>100000000</v>
      </c>
      <c r="D11" s="47">
        <f t="shared" si="0"/>
        <v>0.0005</v>
      </c>
      <c r="E11" s="47" t="str">
        <f t="shared" si="1"/>
        <v>Yes</v>
      </c>
      <c r="F11" s="52">
        <v>5</v>
      </c>
      <c r="J11" s="53">
        <v>5</v>
      </c>
      <c r="K11" s="54">
        <v>0</v>
      </c>
      <c r="L11" s="46">
        <v>100000000</v>
      </c>
      <c r="M11" s="49">
        <f t="shared" si="2"/>
        <v>0</v>
      </c>
      <c r="N11" s="55"/>
      <c r="O11" s="56">
        <v>5</v>
      </c>
    </row>
    <row r="12" spans="1:15" ht="13.5" thickBot="1">
      <c r="A12" s="51">
        <v>6</v>
      </c>
      <c r="B12" s="46">
        <v>0</v>
      </c>
      <c r="C12" s="46">
        <v>100000000</v>
      </c>
      <c r="D12" s="47">
        <f t="shared" si="0"/>
        <v>0.0006000000000000001</v>
      </c>
      <c r="E12" s="47" t="str">
        <f t="shared" si="1"/>
        <v>Yes</v>
      </c>
      <c r="F12" s="52">
        <v>6</v>
      </c>
      <c r="J12" s="53">
        <v>6</v>
      </c>
      <c r="K12" s="54">
        <v>0</v>
      </c>
      <c r="L12" s="46">
        <v>100000000</v>
      </c>
      <c r="M12" s="49">
        <f>IF(K12=0,0,O12*K12/L12)</f>
        <v>0</v>
      </c>
      <c r="N12" s="55"/>
      <c r="O12" s="56">
        <v>6</v>
      </c>
    </row>
    <row r="13" spans="1:15" ht="13.5" thickBot="1">
      <c r="A13" s="51">
        <v>7</v>
      </c>
      <c r="B13" s="46">
        <v>300000000</v>
      </c>
      <c r="C13" s="46">
        <v>100000000</v>
      </c>
      <c r="D13" s="47">
        <f t="shared" si="0"/>
        <v>21</v>
      </c>
      <c r="E13" s="47" t="str">
        <f t="shared" si="1"/>
        <v>No</v>
      </c>
      <c r="F13" s="52">
        <v>7</v>
      </c>
      <c r="J13" s="53">
        <v>7</v>
      </c>
      <c r="K13" s="54">
        <v>0</v>
      </c>
      <c r="L13" s="46">
        <v>100000000</v>
      </c>
      <c r="M13" s="49">
        <f t="shared" si="2"/>
        <v>0</v>
      </c>
      <c r="N13" s="55"/>
      <c r="O13" s="56">
        <v>7</v>
      </c>
    </row>
    <row r="14" spans="1:15" ht="13.5" thickBot="1">
      <c r="A14" s="51">
        <v>8</v>
      </c>
      <c r="B14" s="46">
        <v>0</v>
      </c>
      <c r="C14" s="46">
        <v>100000000</v>
      </c>
      <c r="D14" s="47">
        <f t="shared" si="0"/>
        <v>0.0008</v>
      </c>
      <c r="E14" s="47" t="str">
        <f t="shared" si="1"/>
        <v>Yes</v>
      </c>
      <c r="F14" s="52">
        <v>8</v>
      </c>
      <c r="J14" s="53">
        <v>8</v>
      </c>
      <c r="K14" s="54">
        <v>0</v>
      </c>
      <c r="L14" s="46">
        <v>100000000</v>
      </c>
      <c r="M14" s="49">
        <f t="shared" si="2"/>
        <v>0</v>
      </c>
      <c r="N14" s="55"/>
      <c r="O14" s="56">
        <v>8</v>
      </c>
    </row>
    <row r="15" spans="1:15" ht="13.5" thickBot="1">
      <c r="A15" s="51">
        <v>9</v>
      </c>
      <c r="B15" s="46">
        <v>0</v>
      </c>
      <c r="C15" s="46">
        <v>100000000</v>
      </c>
      <c r="D15" s="47">
        <f t="shared" si="0"/>
        <v>0.0009000000000000001</v>
      </c>
      <c r="E15" s="47" t="str">
        <f t="shared" si="1"/>
        <v>Yes</v>
      </c>
      <c r="F15" s="52">
        <v>9</v>
      </c>
      <c r="J15" s="53">
        <v>9</v>
      </c>
      <c r="K15" s="54">
        <v>0</v>
      </c>
      <c r="L15" s="46">
        <v>100000000</v>
      </c>
      <c r="M15" s="49">
        <f t="shared" si="2"/>
        <v>0</v>
      </c>
      <c r="N15" s="55"/>
      <c r="O15" s="56">
        <v>9</v>
      </c>
    </row>
    <row r="16" spans="1:15" ht="26.25" thickBot="1">
      <c r="A16" s="51" t="s">
        <v>0</v>
      </c>
      <c r="B16" s="54">
        <v>6000000</v>
      </c>
      <c r="C16" s="46">
        <v>100000000</v>
      </c>
      <c r="D16" s="47">
        <f t="shared" si="0"/>
        <v>0.6</v>
      </c>
      <c r="E16" s="47" t="str">
        <f t="shared" si="1"/>
        <v>No</v>
      </c>
      <c r="F16" s="52">
        <v>10</v>
      </c>
      <c r="J16" s="53" t="s">
        <v>0</v>
      </c>
      <c r="K16" s="54">
        <v>150000000</v>
      </c>
      <c r="L16" s="46">
        <v>100000000</v>
      </c>
      <c r="M16" s="49">
        <f>IF(K16=0,0,O16*K16/L16)</f>
        <v>15</v>
      </c>
      <c r="N16" s="57"/>
      <c r="O16" s="56">
        <v>10</v>
      </c>
    </row>
    <row r="17" spans="1:15" ht="13.5" thickBot="1">
      <c r="A17" s="58" t="s">
        <v>10</v>
      </c>
      <c r="B17" s="59"/>
      <c r="C17" s="59"/>
      <c r="D17" s="59"/>
      <c r="E17" s="60"/>
      <c r="F17" s="61">
        <f>AVERAGE(D7:D16)</f>
        <v>2.1603800000000004</v>
      </c>
      <c r="J17" s="62" t="s">
        <v>10</v>
      </c>
      <c r="K17" s="63"/>
      <c r="L17" s="63"/>
      <c r="M17" s="63"/>
      <c r="N17" s="64"/>
      <c r="O17" s="65">
        <f>AVERAGE(M7:M16)</f>
        <v>1.5</v>
      </c>
    </row>
    <row r="21" spans="1:6" ht="13.5" thickBot="1">
      <c r="A21" s="39" t="s">
        <v>11</v>
      </c>
      <c r="B21" s="40"/>
      <c r="C21" s="40"/>
      <c r="D21" s="40"/>
      <c r="E21" s="40"/>
      <c r="F21" s="40"/>
    </row>
    <row r="22" spans="1:6" ht="64.5" thickBot="1">
      <c r="A22" s="66" t="s">
        <v>13</v>
      </c>
      <c r="B22" s="67" t="s">
        <v>4</v>
      </c>
      <c r="C22" s="67" t="s">
        <v>8</v>
      </c>
      <c r="D22" s="67" t="s">
        <v>7</v>
      </c>
      <c r="E22" s="67" t="s">
        <v>6</v>
      </c>
      <c r="F22" s="67" t="s">
        <v>5</v>
      </c>
    </row>
    <row r="23" spans="1:6" ht="13.5" thickBot="1">
      <c r="A23" s="68">
        <v>1</v>
      </c>
      <c r="B23" s="46">
        <v>0</v>
      </c>
      <c r="C23" s="46">
        <v>65000000</v>
      </c>
      <c r="D23" s="69">
        <f>IF(B23=0,0,F23*B23/C23)</f>
        <v>0</v>
      </c>
      <c r="E23" s="70" t="s">
        <v>39</v>
      </c>
      <c r="F23" s="69">
        <v>1</v>
      </c>
    </row>
    <row r="24" spans="1:6" ht="13.5" thickBot="1">
      <c r="A24" s="71">
        <v>2</v>
      </c>
      <c r="B24" s="46">
        <v>0</v>
      </c>
      <c r="C24" s="46">
        <v>65000000</v>
      </c>
      <c r="D24" s="69">
        <f aca="true" t="shared" si="3" ref="D24:D32">IF(B24=0,0,F24*B24/C24)</f>
        <v>0</v>
      </c>
      <c r="E24" s="72"/>
      <c r="F24" s="73">
        <v>2</v>
      </c>
    </row>
    <row r="25" spans="1:6" ht="13.5" thickBot="1">
      <c r="A25" s="71">
        <v>3</v>
      </c>
      <c r="B25" s="46">
        <v>0</v>
      </c>
      <c r="C25" s="46">
        <v>65000000</v>
      </c>
      <c r="D25" s="69">
        <f t="shared" si="3"/>
        <v>0</v>
      </c>
      <c r="E25" s="72"/>
      <c r="F25" s="73">
        <v>3</v>
      </c>
    </row>
    <row r="26" spans="1:6" ht="13.5" thickBot="1">
      <c r="A26" s="71">
        <v>4</v>
      </c>
      <c r="B26" s="46">
        <v>0</v>
      </c>
      <c r="C26" s="46">
        <v>65000000</v>
      </c>
      <c r="D26" s="69">
        <f t="shared" si="3"/>
        <v>0</v>
      </c>
      <c r="E26" s="72"/>
      <c r="F26" s="73">
        <v>4</v>
      </c>
    </row>
    <row r="27" spans="1:6" ht="13.5" thickBot="1">
      <c r="A27" s="71">
        <v>5</v>
      </c>
      <c r="B27" s="46">
        <v>0</v>
      </c>
      <c r="C27" s="46">
        <v>65000000</v>
      </c>
      <c r="D27" s="69">
        <f t="shared" si="3"/>
        <v>0</v>
      </c>
      <c r="E27" s="72"/>
      <c r="F27" s="73">
        <v>5</v>
      </c>
    </row>
    <row r="28" spans="1:6" ht="13.5" thickBot="1">
      <c r="A28" s="71">
        <v>6</v>
      </c>
      <c r="B28" s="46">
        <v>0</v>
      </c>
      <c r="C28" s="46">
        <v>65000000</v>
      </c>
      <c r="D28" s="69">
        <f t="shared" si="3"/>
        <v>0</v>
      </c>
      <c r="E28" s="72"/>
      <c r="F28" s="73">
        <v>6</v>
      </c>
    </row>
    <row r="29" spans="1:6" ht="13.5" thickBot="1">
      <c r="A29" s="71">
        <v>7</v>
      </c>
      <c r="B29" s="46">
        <v>0</v>
      </c>
      <c r="C29" s="46">
        <v>65000000</v>
      </c>
      <c r="D29" s="69">
        <f t="shared" si="3"/>
        <v>0</v>
      </c>
      <c r="E29" s="72"/>
      <c r="F29" s="73">
        <v>7</v>
      </c>
    </row>
    <row r="30" spans="1:6" ht="13.5" thickBot="1">
      <c r="A30" s="71">
        <v>8</v>
      </c>
      <c r="B30" s="46">
        <v>0</v>
      </c>
      <c r="C30" s="46">
        <v>65000000</v>
      </c>
      <c r="D30" s="69">
        <f t="shared" si="3"/>
        <v>0</v>
      </c>
      <c r="E30" s="72"/>
      <c r="F30" s="73">
        <v>8</v>
      </c>
    </row>
    <row r="31" spans="1:6" ht="13.5" thickBot="1">
      <c r="A31" s="71">
        <v>9</v>
      </c>
      <c r="B31" s="46">
        <v>50000000</v>
      </c>
      <c r="C31" s="46">
        <v>65000000</v>
      </c>
      <c r="D31" s="69">
        <f t="shared" si="3"/>
        <v>6.923076923076923</v>
      </c>
      <c r="E31" s="72"/>
      <c r="F31" s="73">
        <v>9</v>
      </c>
    </row>
    <row r="32" spans="1:6" ht="26.25" thickBot="1">
      <c r="A32" s="71" t="s">
        <v>0</v>
      </c>
      <c r="B32" s="46">
        <v>0</v>
      </c>
      <c r="C32" s="46">
        <v>65000000</v>
      </c>
      <c r="D32" s="69">
        <f t="shared" si="3"/>
        <v>0</v>
      </c>
      <c r="E32" s="74"/>
      <c r="F32" s="73">
        <v>10</v>
      </c>
    </row>
    <row r="33" spans="1:6" ht="13.5" thickBot="1">
      <c r="A33" s="75" t="s">
        <v>10</v>
      </c>
      <c r="B33" s="76"/>
      <c r="C33" s="76"/>
      <c r="D33" s="76"/>
      <c r="E33" s="77"/>
      <c r="F33" s="78">
        <f>AVERAGE(D23:D32)</f>
        <v>0.6923076923076923</v>
      </c>
    </row>
  </sheetData>
  <sheetProtection sheet="1" objects="1" scenarios="1"/>
  <mergeCells count="9">
    <mergeCell ref="A33:E33"/>
    <mergeCell ref="E23:E32"/>
    <mergeCell ref="J5:O5"/>
    <mergeCell ref="N7:N16"/>
    <mergeCell ref="J17:N17"/>
    <mergeCell ref="A5:F5"/>
    <mergeCell ref="A17:E17"/>
    <mergeCell ref="A1:F1"/>
    <mergeCell ref="A21:F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3"/>
  <sheetViews>
    <sheetView showGridLines="0" workbookViewId="0" topLeftCell="A1">
      <selection activeCell="L16" sqref="L16"/>
    </sheetView>
  </sheetViews>
  <sheetFormatPr defaultColWidth="9.140625" defaultRowHeight="12.75"/>
  <cols>
    <col min="1" max="3" width="9.140625" style="12" customWidth="1"/>
    <col min="4" max="4" width="8.140625" style="12" customWidth="1"/>
    <col min="5" max="6" width="9.140625" style="12" hidden="1" customWidth="1"/>
    <col min="7" max="7" width="14.00390625" style="12" customWidth="1"/>
    <col min="8" max="8" width="14.28125" style="12" customWidth="1"/>
    <col min="9" max="9" width="13.57421875" style="12" customWidth="1"/>
    <col min="10" max="10" width="12.421875" style="12" customWidth="1"/>
    <col min="11" max="16384" width="9.140625" style="12" customWidth="1"/>
  </cols>
  <sheetData>
    <row r="3" ht="15.75">
      <c r="A3" s="1" t="s">
        <v>23</v>
      </c>
    </row>
    <row r="4" ht="12.75">
      <c r="A4" s="12" t="s">
        <v>20</v>
      </c>
    </row>
    <row r="7" ht="15">
      <c r="A7" s="2" t="s">
        <v>16</v>
      </c>
    </row>
    <row r="8" spans="1:10" ht="67.5" customHeight="1">
      <c r="A8" s="13"/>
      <c r="B8" s="13"/>
      <c r="C8" s="13"/>
      <c r="D8" s="13"/>
      <c r="E8" s="13"/>
      <c r="F8" s="13"/>
      <c r="G8" s="14" t="s">
        <v>1</v>
      </c>
      <c r="H8" s="14" t="s">
        <v>2</v>
      </c>
      <c r="I8" s="14" t="s">
        <v>19</v>
      </c>
      <c r="J8" s="14" t="s">
        <v>24</v>
      </c>
    </row>
    <row r="9" spans="1:10" ht="12.75">
      <c r="A9" s="15" t="s">
        <v>17</v>
      </c>
      <c r="B9" s="15"/>
      <c r="C9" s="15"/>
      <c r="D9" s="15"/>
      <c r="E9" s="15"/>
      <c r="F9" s="15"/>
      <c r="G9" s="16">
        <f>'Calculating Sector Factor'!$C$16</f>
        <v>100000000</v>
      </c>
      <c r="H9" s="17">
        <f>'Calculating Sector Factor'!$F$17</f>
        <v>2.1603800000000004</v>
      </c>
      <c r="I9" s="16">
        <f>G9*H9</f>
        <v>216038000.00000003</v>
      </c>
      <c r="J9" s="18">
        <f>IF(I9=0,0,100*I9/I12)</f>
        <v>52.55913078596141</v>
      </c>
    </row>
    <row r="10" spans="1:10" ht="12.75">
      <c r="A10" s="19" t="s">
        <v>18</v>
      </c>
      <c r="B10" s="19"/>
      <c r="C10" s="19"/>
      <c r="D10" s="19"/>
      <c r="E10" s="19"/>
      <c r="F10" s="19"/>
      <c r="G10" s="20">
        <f>'Calculating Sector Factor'!$C$32</f>
        <v>65000000</v>
      </c>
      <c r="H10" s="21">
        <f>'Calculating Sector Factor'!$F$33</f>
        <v>0.6923076923076923</v>
      </c>
      <c r="I10" s="20">
        <f>G10*H10</f>
        <v>45000000</v>
      </c>
      <c r="J10" s="22">
        <f>IF(I10=0,0,100*I10/I12)</f>
        <v>10.94789289554737</v>
      </c>
    </row>
    <row r="11" spans="1:10" ht="12.75">
      <c r="A11" s="23" t="s">
        <v>25</v>
      </c>
      <c r="B11" s="24"/>
      <c r="C11" s="24"/>
      <c r="D11" s="24"/>
      <c r="E11" s="24"/>
      <c r="F11" s="25"/>
      <c r="G11" s="26">
        <f>'Calculating Sector Factor'!$L$16</f>
        <v>100000000</v>
      </c>
      <c r="H11" s="27">
        <f>'Calculating Sector Factor'!$O$17</f>
        <v>1.5</v>
      </c>
      <c r="I11" s="26">
        <f>G11*H11</f>
        <v>150000000</v>
      </c>
      <c r="J11" s="28">
        <f>IF(I11=0,0,100*I11/I12)</f>
        <v>36.49297631849124</v>
      </c>
    </row>
    <row r="12" spans="9:10" ht="12.75">
      <c r="I12" s="4">
        <f>SUM(I9:I11)</f>
        <v>411038000</v>
      </c>
      <c r="J12" s="29">
        <f>SUM(J9:J11)</f>
        <v>100.00000000000001</v>
      </c>
    </row>
    <row r="15" ht="15">
      <c r="A15" s="2" t="s">
        <v>3</v>
      </c>
    </row>
    <row r="16" spans="1:10" ht="38.25">
      <c r="A16" s="13"/>
      <c r="B16" s="13"/>
      <c r="C16" s="13"/>
      <c r="D16" s="13"/>
      <c r="E16" s="13"/>
      <c r="F16" s="13"/>
      <c r="G16" s="14" t="s">
        <v>30</v>
      </c>
      <c r="H16" s="14" t="s">
        <v>21</v>
      </c>
      <c r="I16" s="14" t="s">
        <v>22</v>
      </c>
      <c r="J16" s="5" t="s">
        <v>31</v>
      </c>
    </row>
    <row r="17" spans="1:10" ht="12.75">
      <c r="A17" s="15" t="s">
        <v>17</v>
      </c>
      <c r="B17" s="15"/>
      <c r="C17" s="15"/>
      <c r="D17" s="15"/>
      <c r="E17" s="15"/>
      <c r="F17" s="15"/>
      <c r="G17" s="30">
        <f>'Calculating Sector Factor'!$B$16</f>
        <v>6000000</v>
      </c>
      <c r="H17" s="31">
        <f>J17/G9</f>
        <v>0.819922440260998</v>
      </c>
      <c r="I17" s="32">
        <f>J17/I9</f>
        <v>0.3795269537123089</v>
      </c>
      <c r="J17" s="6">
        <f>G20*J9/100</f>
        <v>81992244.0260998</v>
      </c>
    </row>
    <row r="18" spans="1:10" ht="12.75">
      <c r="A18" s="19" t="s">
        <v>18</v>
      </c>
      <c r="B18" s="19"/>
      <c r="C18" s="19"/>
      <c r="D18" s="19"/>
      <c r="E18" s="19"/>
      <c r="F18" s="19"/>
      <c r="G18" s="33">
        <f>'Calculating Sector Factor'!$B$32</f>
        <v>0</v>
      </c>
      <c r="H18" s="34">
        <f>J18/G10</f>
        <v>0.26274942949313695</v>
      </c>
      <c r="I18" s="34">
        <f>J18/I10</f>
        <v>0.3795269537123089</v>
      </c>
      <c r="J18" s="6">
        <f>G20*J10/100</f>
        <v>17078712.9170539</v>
      </c>
    </row>
    <row r="19" spans="1:10" ht="12.75">
      <c r="A19" s="35" t="s">
        <v>26</v>
      </c>
      <c r="B19" s="35"/>
      <c r="C19" s="35"/>
      <c r="D19" s="35"/>
      <c r="E19" s="35"/>
      <c r="F19" s="35"/>
      <c r="G19" s="26">
        <f>'Calculating Sector Factor'!$K$16</f>
        <v>150000000</v>
      </c>
      <c r="H19" s="36">
        <f>J19/G11</f>
        <v>0.5692904305684634</v>
      </c>
      <c r="I19" s="36">
        <f>J19/I11</f>
        <v>0.3795269537123089</v>
      </c>
      <c r="J19" s="6">
        <f>G20*J11/100</f>
        <v>56929043.056846336</v>
      </c>
    </row>
    <row r="20" spans="7:10" ht="12.75">
      <c r="G20" s="4">
        <f>SUM(G17:G19)</f>
        <v>156000000</v>
      </c>
      <c r="H20" s="3"/>
      <c r="I20" s="3"/>
      <c r="J20" s="4">
        <f>SUM(J17:J19)</f>
        <v>156000000.00000006</v>
      </c>
    </row>
    <row r="21" ht="62.25" customHeight="1"/>
    <row r="22" ht="12.75">
      <c r="A22" s="12" t="s">
        <v>33</v>
      </c>
    </row>
    <row r="23" ht="12.75">
      <c r="A23" s="12" t="s">
        <v>34</v>
      </c>
    </row>
    <row r="24" ht="12.75">
      <c r="A24" s="12" t="s">
        <v>35</v>
      </c>
    </row>
    <row r="25" ht="12.75">
      <c r="A25" s="12" t="s">
        <v>27</v>
      </c>
    </row>
    <row r="26" ht="12.75">
      <c r="A26" s="12" t="s">
        <v>28</v>
      </c>
    </row>
    <row r="27" ht="12.75">
      <c r="A27" s="12" t="s">
        <v>29</v>
      </c>
    </row>
    <row r="28" ht="12.75">
      <c r="A28" s="12" t="s">
        <v>32</v>
      </c>
    </row>
    <row r="31" ht="12.75">
      <c r="A31" s="12" t="s">
        <v>36</v>
      </c>
    </row>
    <row r="32" ht="12.75">
      <c r="A32" s="37" t="s">
        <v>37</v>
      </c>
    </row>
    <row r="33" ht="12.75">
      <c r="A33" s="37" t="s">
        <v>38</v>
      </c>
    </row>
  </sheetData>
  <sheetProtection sheet="1" objects="1" scenarios="1"/>
  <mergeCells count="8">
    <mergeCell ref="A11:F11"/>
    <mergeCell ref="A8:F8"/>
    <mergeCell ref="A9:F9"/>
    <mergeCell ref="A10:F10"/>
    <mergeCell ref="A16:F16"/>
    <mergeCell ref="A17:F17"/>
    <mergeCell ref="A18:F18"/>
    <mergeCell ref="A19:F19"/>
  </mergeCells>
  <hyperlinks>
    <hyperlink ref="A32" r:id="rId1" display=" erik.rosag@jus.uio.no"/>
    <hyperlink ref="A33" r:id="rId2" display="http://folk.uio.no/erikro/WWW/HNS/hns.html#conv"/>
  </hyperlinks>
  <printOptions/>
  <pageMargins left="0.75" right="0.75" top="1" bottom="1" header="0.5" footer="0.5"/>
  <pageSetup horizontalDpi="300" verticalDpi="3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erikro</dc:creator>
  <cp:keywords/>
  <dc:description/>
  <cp:lastModifiedBy>Erik Røsæg</cp:lastModifiedBy>
  <cp:lastPrinted>2007-03-20T15:07:51Z</cp:lastPrinted>
  <dcterms:created xsi:type="dcterms:W3CDTF">2007-03-19T15:38:32Z</dcterms:created>
  <dcterms:modified xsi:type="dcterms:W3CDTF">2007-03-20T15:10:02Z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